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8915" windowHeight="1126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D16"/>
  <c r="F16"/>
  <c r="H16"/>
  <c r="G17"/>
  <c r="G18" s="1"/>
  <c r="G5" l="1"/>
  <c r="I17"/>
  <c r="E17"/>
  <c r="G15"/>
  <c r="G14"/>
  <c r="G13"/>
  <c r="G12"/>
  <c r="G11"/>
  <c r="G10"/>
  <c r="G9"/>
  <c r="G8"/>
  <c r="G7"/>
  <c r="G6"/>
  <c r="P16"/>
  <c r="I18" l="1"/>
  <c r="I14" s="1"/>
  <c r="E10"/>
  <c r="E18"/>
  <c r="I11"/>
  <c r="I15"/>
  <c r="I7"/>
  <c r="I8"/>
  <c r="I13"/>
  <c r="I10"/>
  <c r="J10" s="1"/>
  <c r="E15"/>
  <c r="E11"/>
  <c r="J11" s="1"/>
  <c r="E5"/>
  <c r="E7"/>
  <c r="J7" s="1"/>
  <c r="E9"/>
  <c r="I12"/>
  <c r="G16"/>
  <c r="R16"/>
  <c r="E8" l="1"/>
  <c r="E6"/>
  <c r="E14"/>
  <c r="J14" s="1"/>
  <c r="E12"/>
  <c r="E13"/>
  <c r="J13" s="1"/>
  <c r="I9"/>
  <c r="J9" s="1"/>
  <c r="I6"/>
  <c r="I5"/>
  <c r="I16" s="1"/>
  <c r="J15"/>
  <c r="J12"/>
  <c r="E16"/>
  <c r="J6"/>
  <c r="J8"/>
  <c r="J5"/>
  <c r="J16" l="1"/>
  <c r="K8" s="1"/>
  <c r="K7" l="1"/>
  <c r="K12"/>
  <c r="K13"/>
  <c r="K10"/>
  <c r="K14"/>
  <c r="K15"/>
  <c r="K11"/>
  <c r="K9"/>
  <c r="K6"/>
  <c r="K5"/>
  <c r="Q8"/>
  <c r="M8"/>
  <c r="L8"/>
  <c r="P8"/>
  <c r="R8" l="1"/>
  <c r="Q6"/>
  <c r="M6"/>
  <c r="L6"/>
  <c r="P6"/>
  <c r="L11"/>
  <c r="Q11"/>
  <c r="M11"/>
  <c r="P11"/>
  <c r="L14"/>
  <c r="Q14"/>
  <c r="M14"/>
  <c r="P14"/>
  <c r="L13"/>
  <c r="Q13"/>
  <c r="M13"/>
  <c r="P13"/>
  <c r="Q7"/>
  <c r="M7"/>
  <c r="L7"/>
  <c r="P7"/>
  <c r="K16"/>
  <c r="Q5"/>
  <c r="M5"/>
  <c r="L5"/>
  <c r="P5"/>
  <c r="L9"/>
  <c r="Q9"/>
  <c r="M9"/>
  <c r="P9"/>
  <c r="L15"/>
  <c r="Q15"/>
  <c r="M15"/>
  <c r="P15"/>
  <c r="L10"/>
  <c r="Q10"/>
  <c r="M10"/>
  <c r="P10"/>
  <c r="L12"/>
  <c r="Q12"/>
  <c r="M12"/>
  <c r="P12"/>
  <c r="R10" l="1"/>
  <c r="R5"/>
  <c r="R15"/>
  <c r="R7"/>
  <c r="R13"/>
  <c r="R14"/>
  <c r="R11"/>
  <c r="R6"/>
  <c r="R12"/>
  <c r="R9"/>
</calcChain>
</file>

<file path=xl/sharedStrings.xml><?xml version="1.0" encoding="utf-8"?>
<sst xmlns="http://schemas.openxmlformats.org/spreadsheetml/2006/main" count="32" uniqueCount="32">
  <si>
    <t>Konečné náklady projektu BRKO po výběrovém řízení s promítnutím dotace</t>
  </si>
  <si>
    <t>Obce, podílející se na projektu</t>
  </si>
  <si>
    <t>Poč.
obyv.</t>
  </si>
  <si>
    <t>Podíl*</t>
  </si>
  <si>
    <t>Počet pořizovaných popelnic</t>
  </si>
  <si>
    <t>Podíl na ceně biopopelnic</t>
  </si>
  <si>
    <t>Počet kontejnerů 9m3</t>
  </si>
  <si>
    <t xml:space="preserve">Podíl na ceně kontejnerů </t>
  </si>
  <si>
    <t>Počet komposterů</t>
  </si>
  <si>
    <t>Podíl na ceně komposterů</t>
  </si>
  <si>
    <t>Celkem investice bez dotace do biopopelnic, komposterů a kontejnerů</t>
  </si>
  <si>
    <t>Podíly na investici v%</t>
  </si>
  <si>
    <t xml:space="preserve">Fond oprav </t>
  </si>
  <si>
    <t xml:space="preserve">Podíl na pojištění </t>
  </si>
  <si>
    <t>Zámky</t>
  </si>
  <si>
    <t>Publicita</t>
  </si>
  <si>
    <t>Celkem roční nájemné</t>
  </si>
  <si>
    <t>Černé Voděrady</t>
  </si>
  <si>
    <t>Kaliště</t>
  </si>
  <si>
    <t>Klokočná</t>
  </si>
  <si>
    <t>Louňovice</t>
  </si>
  <si>
    <t>Struhařov</t>
  </si>
  <si>
    <t>Světice</t>
  </si>
  <si>
    <t>Svojetice</t>
  </si>
  <si>
    <t>Tehov</t>
  </si>
  <si>
    <t>Všestary</t>
  </si>
  <si>
    <t>Vyžlovka</t>
  </si>
  <si>
    <t>Zvánovice</t>
  </si>
  <si>
    <t>Konečné náklady - vlastní zdroje obcí</t>
  </si>
  <si>
    <t>Celkové investiční náklady - po výběrovém řízení</t>
  </si>
  <si>
    <t>Spolufinancování k dotaci</t>
  </si>
  <si>
    <t>Upravila:Zajíčková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</si>
</sst>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\ &quot;Kč&quot;"/>
    <numFmt numFmtId="165" formatCode="_-* #,##0\ _K_č_-;\-* #,##0\ _K_č_-;_-* &quot;-&quot;??\ _K_č_-;_-@_-"/>
    <numFmt numFmtId="166" formatCode="#,##0\ &quot;Kč&quot;;[Red]#,##0\ &quot;Kč&quot;"/>
    <numFmt numFmtId="167" formatCode="#,##0\ _K_č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5" xfId="0" applyFont="1" applyFill="1" applyBorder="1"/>
    <xf numFmtId="0" fontId="0" fillId="6" borderId="6" xfId="0" applyFill="1" applyBorder="1" applyAlignment="1">
      <alignment horizontal="center"/>
    </xf>
    <xf numFmtId="10" fontId="0" fillId="6" borderId="6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164" fontId="0" fillId="8" borderId="6" xfId="0" applyNumberFormat="1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164" fontId="0" fillId="2" borderId="3" xfId="0" applyNumberFormat="1" applyFill="1" applyBorder="1"/>
    <xf numFmtId="165" fontId="0" fillId="3" borderId="3" xfId="1" applyNumberFormat="1" applyFont="1" applyFill="1" applyBorder="1" applyAlignment="1">
      <alignment horizontal="right"/>
    </xf>
    <xf numFmtId="164" fontId="0" fillId="3" borderId="3" xfId="0" applyNumberFormat="1" applyFill="1" applyBorder="1"/>
    <xf numFmtId="164" fontId="0" fillId="3" borderId="4" xfId="0" applyNumberFormat="1" applyFill="1" applyBorder="1"/>
    <xf numFmtId="165" fontId="2" fillId="4" borderId="3" xfId="0" applyNumberFormat="1" applyFont="1" applyFill="1" applyBorder="1"/>
    <xf numFmtId="0" fontId="4" fillId="5" borderId="7" xfId="0" applyFont="1" applyFill="1" applyBorder="1"/>
    <xf numFmtId="0" fontId="0" fillId="6" borderId="3" xfId="0" applyFill="1" applyBorder="1" applyAlignment="1">
      <alignment horizontal="center"/>
    </xf>
    <xf numFmtId="10" fontId="0" fillId="6" borderId="3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right"/>
    </xf>
    <xf numFmtId="164" fontId="0" fillId="8" borderId="3" xfId="0" applyNumberForma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right"/>
    </xf>
    <xf numFmtId="164" fontId="0" fillId="8" borderId="3" xfId="0" applyNumberFormat="1" applyFont="1" applyFill="1" applyBorder="1" applyAlignment="1">
      <alignment horizontal="right"/>
    </xf>
    <xf numFmtId="0" fontId="0" fillId="7" borderId="3" xfId="0" applyFont="1" applyFill="1" applyBorder="1" applyAlignment="1">
      <alignment horizontal="center"/>
    </xf>
    <xf numFmtId="0" fontId="4" fillId="5" borderId="8" xfId="0" applyFont="1" applyFill="1" applyBorder="1"/>
    <xf numFmtId="0" fontId="0" fillId="6" borderId="9" xfId="0" applyFill="1" applyBorder="1" applyAlignment="1">
      <alignment horizontal="center"/>
    </xf>
    <xf numFmtId="10" fontId="0" fillId="6" borderId="9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right"/>
    </xf>
    <xf numFmtId="164" fontId="0" fillId="8" borderId="9" xfId="0" applyNumberFormat="1" applyFill="1" applyBorder="1" applyAlignment="1">
      <alignment horizontal="right"/>
    </xf>
    <xf numFmtId="0" fontId="0" fillId="7" borderId="9" xfId="0" applyFill="1" applyBorder="1" applyAlignment="1">
      <alignment horizontal="center"/>
    </xf>
    <xf numFmtId="0" fontId="4" fillId="9" borderId="10" xfId="0" applyFont="1" applyFill="1" applyBorder="1"/>
    <xf numFmtId="3" fontId="4" fillId="9" borderId="11" xfId="0" applyNumberFormat="1" applyFont="1" applyFill="1" applyBorder="1" applyAlignment="1">
      <alignment horizontal="center"/>
    </xf>
    <xf numFmtId="3" fontId="4" fillId="9" borderId="11" xfId="0" applyNumberFormat="1" applyFont="1" applyFill="1" applyBorder="1" applyAlignment="1">
      <alignment horizontal="right"/>
    </xf>
    <xf numFmtId="164" fontId="4" fillId="9" borderId="11" xfId="0" applyNumberFormat="1" applyFont="1" applyFill="1" applyBorder="1" applyAlignment="1">
      <alignment horizontal="right"/>
    </xf>
    <xf numFmtId="0" fontId="0" fillId="3" borderId="4" xfId="0" applyFill="1" applyBorder="1"/>
    <xf numFmtId="164" fontId="2" fillId="4" borderId="3" xfId="0" applyNumberFormat="1" applyFont="1" applyFill="1" applyBorder="1"/>
    <xf numFmtId="0" fontId="0" fillId="0" borderId="3" xfId="0" applyBorder="1"/>
    <xf numFmtId="0" fontId="4" fillId="0" borderId="3" xfId="0" applyFont="1" applyBorder="1"/>
    <xf numFmtId="166" fontId="0" fillId="0" borderId="3" xfId="1" applyNumberFormat="1" applyFont="1" applyBorder="1" applyAlignment="1">
      <alignment horizontal="right"/>
    </xf>
    <xf numFmtId="0" fontId="0" fillId="2" borderId="3" xfId="0" applyFill="1" applyBorder="1"/>
    <xf numFmtId="165" fontId="0" fillId="3" borderId="3" xfId="0" applyNumberFormat="1" applyFill="1" applyBorder="1"/>
    <xf numFmtId="0" fontId="0" fillId="4" borderId="3" xfId="0" applyFill="1" applyBorder="1"/>
    <xf numFmtId="0" fontId="4" fillId="5" borderId="0" xfId="0" applyFont="1" applyFill="1" applyBorder="1"/>
    <xf numFmtId="0" fontId="0" fillId="0" borderId="0" xfId="0" applyBorder="1"/>
    <xf numFmtId="166" fontId="0" fillId="0" borderId="0" xfId="0" applyNumberFormat="1" applyBorder="1" applyAlignment="1">
      <alignment horizontal="right"/>
    </xf>
    <xf numFmtId="14" fontId="0" fillId="0" borderId="0" xfId="0" applyNumberFormat="1"/>
    <xf numFmtId="167" fontId="0" fillId="2" borderId="3" xfId="0" applyNumberFormat="1" applyFill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2015%2009%2017%20%20-%20BRKO_pron&#225;jem%20svozov&#253;ch%20n&#225;do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ce po změně"/>
      <sheetName val="počet obyvatel"/>
      <sheetName val="dle SFŽP"/>
    </sheetNames>
    <sheetDataSet>
      <sheetData sheetId="0"/>
      <sheetData sheetId="1">
        <row r="5">
          <cell r="D5">
            <v>347</v>
          </cell>
          <cell r="E5">
            <v>4.6778107306551631E-2</v>
          </cell>
        </row>
        <row r="6">
          <cell r="D6">
            <v>263</v>
          </cell>
          <cell r="E6">
            <v>3.5454300350498784E-2</v>
          </cell>
        </row>
        <row r="7">
          <cell r="D7">
            <v>252</v>
          </cell>
          <cell r="E7">
            <v>3.3971420868158533E-2</v>
          </cell>
        </row>
        <row r="8">
          <cell r="D8">
            <v>1046</v>
          </cell>
          <cell r="E8">
            <v>0.14100835804799136</v>
          </cell>
        </row>
        <row r="9">
          <cell r="D9">
            <v>726</v>
          </cell>
          <cell r="E9">
            <v>9.7870045834456729E-2</v>
          </cell>
        </row>
        <row r="10">
          <cell r="D10">
            <v>1098</v>
          </cell>
          <cell r="E10">
            <v>0.14801833378269075</v>
          </cell>
        </row>
        <row r="11">
          <cell r="D11">
            <v>912</v>
          </cell>
          <cell r="E11">
            <v>0.12294418980857375</v>
          </cell>
        </row>
        <row r="12">
          <cell r="D12">
            <v>830</v>
          </cell>
          <cell r="E12">
            <v>0.11188999730385549</v>
          </cell>
        </row>
        <row r="13">
          <cell r="D13">
            <v>816</v>
          </cell>
          <cell r="E13">
            <v>0.11000269614451334</v>
          </cell>
        </row>
        <row r="14">
          <cell r="D14">
            <v>612</v>
          </cell>
          <cell r="E14">
            <v>8.2502022108385004E-2</v>
          </cell>
        </row>
        <row r="15">
          <cell r="D15">
            <v>516</v>
          </cell>
          <cell r="E15">
            <v>6.9560528444324615E-2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topLeftCell="B1" workbookViewId="0">
      <selection activeCell="E22" sqref="E22"/>
    </sheetView>
  </sheetViews>
  <sheetFormatPr defaultRowHeight="15"/>
  <cols>
    <col min="1" max="1" width="28.5703125" customWidth="1"/>
    <col min="2" max="2" width="5.7109375" bestFit="1" customWidth="1"/>
    <col min="3" max="3" width="7.7109375" bestFit="1" customWidth="1"/>
    <col min="4" max="4" width="7.85546875" customWidth="1"/>
    <col min="5" max="5" width="14.7109375" customWidth="1"/>
    <col min="6" max="6" width="8.5703125" customWidth="1"/>
    <col min="7" max="7" width="14.140625" customWidth="1"/>
    <col min="8" max="8" width="10" customWidth="1"/>
    <col min="9" max="9" width="12.5703125" customWidth="1"/>
    <col min="10" max="10" width="12.85546875" customWidth="1"/>
    <col min="11" max="11" width="8.140625" customWidth="1"/>
    <col min="12" max="12" width="7.7109375" customWidth="1"/>
    <col min="13" max="13" width="8.7109375" customWidth="1"/>
    <col min="14" max="15" width="0" hidden="1" customWidth="1"/>
    <col min="16" max="16" width="8.5703125" customWidth="1"/>
    <col min="17" max="17" width="8.140625" customWidth="1"/>
    <col min="18" max="18" width="9.28515625" customWidth="1"/>
  </cols>
  <sheetData>
    <row r="2" spans="1:18" ht="18.75">
      <c r="A2" s="1" t="s">
        <v>0</v>
      </c>
    </row>
    <row r="3" spans="1:18" ht="15.75" thickBot="1"/>
    <row r="4" spans="1:18" ht="77.25" thickBot="1">
      <c r="A4" s="2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5" t="s">
        <v>10</v>
      </c>
      <c r="K4" s="5" t="s">
        <v>11</v>
      </c>
      <c r="L4" s="6" t="s">
        <v>12</v>
      </c>
      <c r="M4" s="6" t="s">
        <v>13</v>
      </c>
      <c r="N4" s="7"/>
      <c r="O4" s="7"/>
      <c r="P4" s="6" t="s">
        <v>14</v>
      </c>
      <c r="Q4" s="8" t="s">
        <v>15</v>
      </c>
      <c r="R4" s="9" t="s">
        <v>16</v>
      </c>
    </row>
    <row r="5" spans="1:18">
      <c r="A5" s="10" t="s">
        <v>17</v>
      </c>
      <c r="B5" s="11">
        <f>'[1]počet obyvatel'!D5</f>
        <v>347</v>
      </c>
      <c r="C5" s="12">
        <f>'[1]počet obyvatel'!E5</f>
        <v>4.6778107306551631E-2</v>
      </c>
      <c r="D5" s="13">
        <v>130</v>
      </c>
      <c r="E5" s="14">
        <f>ROUND(D5/D$16*E$18,0)</f>
        <v>10257</v>
      </c>
      <c r="F5" s="15">
        <v>3</v>
      </c>
      <c r="G5" s="14">
        <f>ROUND(F5/F$16*G$18,0)</f>
        <v>14430</v>
      </c>
      <c r="H5" s="15">
        <v>0</v>
      </c>
      <c r="I5" s="14">
        <f>ROUND(H5/H$16*I$18,0)</f>
        <v>0</v>
      </c>
      <c r="J5" s="16">
        <f t="shared" ref="J5:J15" si="0">E5+G5+I5</f>
        <v>24687</v>
      </c>
      <c r="K5" s="53">
        <f>J5/(J16/100)</f>
        <v>8.6340521673439969</v>
      </c>
      <c r="L5" s="17">
        <f>L16/100*K5</f>
        <v>0</v>
      </c>
      <c r="M5" s="18">
        <f>M16/100*K5</f>
        <v>2158.513041835999</v>
      </c>
      <c r="N5" s="7"/>
      <c r="O5" s="7"/>
      <c r="P5" s="18">
        <f>P16/100*K5</f>
        <v>512.86269874023344</v>
      </c>
      <c r="Q5" s="19">
        <f>Q16/100*K5</f>
        <v>431.70260836719984</v>
      </c>
      <c r="R5" s="20">
        <f t="shared" ref="R5:R16" si="1">SUM(L5:Q5)</f>
        <v>3103.0783489434325</v>
      </c>
    </row>
    <row r="6" spans="1:18">
      <c r="A6" s="21" t="s">
        <v>18</v>
      </c>
      <c r="B6" s="22">
        <f>'[1]počet obyvatel'!D6</f>
        <v>263</v>
      </c>
      <c r="C6" s="23">
        <f>'[1]počet obyvatel'!E6</f>
        <v>3.5454300350498784E-2</v>
      </c>
      <c r="D6" s="24">
        <v>0</v>
      </c>
      <c r="E6" s="25">
        <f>ROUND(D6/D$16*E$18,0)</f>
        <v>0</v>
      </c>
      <c r="F6" s="26">
        <v>3</v>
      </c>
      <c r="G6" s="25">
        <f>ROUND(F6/F$16*G$18,0)</f>
        <v>14430</v>
      </c>
      <c r="H6" s="26">
        <v>0</v>
      </c>
      <c r="I6" s="25">
        <f>ROUND(H6/H$16*I$18,0)</f>
        <v>0</v>
      </c>
      <c r="J6" s="16">
        <f t="shared" si="0"/>
        <v>14430</v>
      </c>
      <c r="K6" s="53">
        <f>J6/(J16/100)</f>
        <v>5.0467603505802199</v>
      </c>
      <c r="L6" s="17">
        <f>L16/100*K6</f>
        <v>0</v>
      </c>
      <c r="M6" s="18">
        <f>M16/100*K6</f>
        <v>1261.690087645055</v>
      </c>
      <c r="N6" s="7"/>
      <c r="O6" s="7"/>
      <c r="P6" s="18">
        <f>P16/100*K6</f>
        <v>299.77756482446506</v>
      </c>
      <c r="Q6" s="19">
        <f>Q16/100*K6</f>
        <v>252.33801752901098</v>
      </c>
      <c r="R6" s="20">
        <f t="shared" si="1"/>
        <v>1813.8056699985311</v>
      </c>
    </row>
    <row r="7" spans="1:18">
      <c r="A7" s="21" t="s">
        <v>19</v>
      </c>
      <c r="B7" s="22">
        <f>'[1]počet obyvatel'!D7</f>
        <v>252</v>
      </c>
      <c r="C7" s="23">
        <f>'[1]počet obyvatel'!E7</f>
        <v>3.3971420868158533E-2</v>
      </c>
      <c r="D7" s="24">
        <v>100</v>
      </c>
      <c r="E7" s="25">
        <f>ROUND(D7/D$16*E$18,0)</f>
        <v>7890</v>
      </c>
      <c r="F7" s="26">
        <v>2</v>
      </c>
      <c r="G7" s="25">
        <f>ROUND(F7/F$16*G$18,0)</f>
        <v>9620</v>
      </c>
      <c r="H7" s="26">
        <v>0</v>
      </c>
      <c r="I7" s="25">
        <f>ROUND(H7/H$16*I$18,0)</f>
        <v>0</v>
      </c>
      <c r="J7" s="16">
        <f t="shared" si="0"/>
        <v>17510</v>
      </c>
      <c r="K7" s="53">
        <f>J7/(J16/100)</f>
        <v>6.1239621440512577</v>
      </c>
      <c r="L7" s="17">
        <f>L16/100*K7</f>
        <v>0</v>
      </c>
      <c r="M7" s="18">
        <f>M16/100*K7</f>
        <v>1530.9905360128143</v>
      </c>
      <c r="N7" s="7"/>
      <c r="O7" s="7"/>
      <c r="P7" s="18">
        <f>P16/100*K7</f>
        <v>363.7633513566447</v>
      </c>
      <c r="Q7" s="19">
        <f>Q16/100*K7</f>
        <v>306.19810720256288</v>
      </c>
      <c r="R7" s="20">
        <f t="shared" si="1"/>
        <v>2200.9519945720222</v>
      </c>
    </row>
    <row r="8" spans="1:18">
      <c r="A8" s="21" t="s">
        <v>20</v>
      </c>
      <c r="B8" s="22">
        <f>'[1]počet obyvatel'!D8</f>
        <v>1046</v>
      </c>
      <c r="C8" s="23">
        <f>'[1]počet obyvatel'!E8</f>
        <v>0.14100835804799136</v>
      </c>
      <c r="D8" s="24">
        <v>400</v>
      </c>
      <c r="E8" s="25">
        <f>ROUND(D8/D$16*E$18,0)</f>
        <v>31560</v>
      </c>
      <c r="F8" s="26">
        <v>2</v>
      </c>
      <c r="G8" s="25">
        <f>ROUND(F8/F$16*G$18,0)</f>
        <v>9620</v>
      </c>
      <c r="H8" s="26">
        <v>0</v>
      </c>
      <c r="I8" s="25">
        <f>ROUND(H8/H$16*I$18,0)</f>
        <v>0</v>
      </c>
      <c r="J8" s="16">
        <f t="shared" si="0"/>
        <v>41180</v>
      </c>
      <c r="K8" s="53">
        <f>J8/(J16/100)</f>
        <v>14.402327875044591</v>
      </c>
      <c r="L8" s="17">
        <f>L16/100*K8</f>
        <v>0</v>
      </c>
      <c r="M8" s="18">
        <f>M16/100*K8</f>
        <v>3600.5819687611479</v>
      </c>
      <c r="N8" s="7"/>
      <c r="O8" s="7"/>
      <c r="P8" s="18">
        <f>P16/100*K8</f>
        <v>855.4982757776487</v>
      </c>
      <c r="Q8" s="19">
        <f>Q16/100*K8</f>
        <v>720.11639375222956</v>
      </c>
      <c r="R8" s="20">
        <f t="shared" si="1"/>
        <v>5176.1966382910259</v>
      </c>
    </row>
    <row r="9" spans="1:18">
      <c r="A9" s="21" t="s">
        <v>21</v>
      </c>
      <c r="B9" s="22">
        <f>'[1]počet obyvatel'!D9</f>
        <v>726</v>
      </c>
      <c r="C9" s="23">
        <f>'[1]počet obyvatel'!E9</f>
        <v>9.7870045834456729E-2</v>
      </c>
      <c r="D9" s="24">
        <v>0</v>
      </c>
      <c r="E9" s="25">
        <f>ROUND(D9/D$16*E$18,0)</f>
        <v>0</v>
      </c>
      <c r="F9" s="26">
        <v>3</v>
      </c>
      <c r="G9" s="25">
        <f>ROUND(F9/F$16*G$18,0)</f>
        <v>14430</v>
      </c>
      <c r="H9" s="26">
        <v>0</v>
      </c>
      <c r="I9" s="25">
        <f>ROUND(H9/H$16*I$18,0)</f>
        <v>0</v>
      </c>
      <c r="J9" s="16">
        <f t="shared" si="0"/>
        <v>14430</v>
      </c>
      <c r="K9" s="53">
        <f>J9/(J16/100)</f>
        <v>5.0467603505802199</v>
      </c>
      <c r="L9" s="17">
        <f>L16/100*K9</f>
        <v>0</v>
      </c>
      <c r="M9" s="18">
        <f>M16/100*K9</f>
        <v>1261.690087645055</v>
      </c>
      <c r="N9" s="7"/>
      <c r="O9" s="7"/>
      <c r="P9" s="18">
        <f>P16/100*K9</f>
        <v>299.77756482446506</v>
      </c>
      <c r="Q9" s="19">
        <f>Q16/100*K9</f>
        <v>252.33801752901098</v>
      </c>
      <c r="R9" s="20">
        <f t="shared" si="1"/>
        <v>1813.8056699985311</v>
      </c>
    </row>
    <row r="10" spans="1:18">
      <c r="A10" s="21" t="s">
        <v>22</v>
      </c>
      <c r="B10" s="22">
        <f>'[1]počet obyvatel'!D10</f>
        <v>1098</v>
      </c>
      <c r="C10" s="23">
        <f>'[1]počet obyvatel'!E10</f>
        <v>0.14801833378269075</v>
      </c>
      <c r="D10" s="24">
        <v>300</v>
      </c>
      <c r="E10" s="25">
        <f>ROUND(D10/D$16*E$18,0)</f>
        <v>23670</v>
      </c>
      <c r="F10" s="26">
        <v>3</v>
      </c>
      <c r="G10" s="25">
        <f>ROUND(F10/F$16*G$18,0)</f>
        <v>14430</v>
      </c>
      <c r="H10" s="26">
        <v>10</v>
      </c>
      <c r="I10" s="25">
        <f>ROUND(H10/H$16*I$18,0)</f>
        <v>1700</v>
      </c>
      <c r="J10" s="16">
        <f t="shared" si="0"/>
        <v>39800</v>
      </c>
      <c r="K10" s="53">
        <f>J10/(J16/100)</f>
        <v>13.919685513034841</v>
      </c>
      <c r="L10" s="17">
        <f>L16/100*K10</f>
        <v>0</v>
      </c>
      <c r="M10" s="18">
        <f>M16/100*K10</f>
        <v>3479.9213782587103</v>
      </c>
      <c r="N10" s="7"/>
      <c r="O10" s="7"/>
      <c r="P10" s="18">
        <f>P16/100*K10</f>
        <v>826.82931947426948</v>
      </c>
      <c r="Q10" s="19">
        <f>Q16/100*K10</f>
        <v>695.984275651742</v>
      </c>
      <c r="R10" s="20">
        <f t="shared" si="1"/>
        <v>5002.7349733847213</v>
      </c>
    </row>
    <row r="11" spans="1:18">
      <c r="A11" s="21" t="s">
        <v>23</v>
      </c>
      <c r="B11" s="22">
        <f>'[1]počet obyvatel'!D11</f>
        <v>912</v>
      </c>
      <c r="C11" s="23">
        <f>'[1]počet obyvatel'!E11</f>
        <v>0.12294418980857375</v>
      </c>
      <c r="D11" s="24">
        <v>150</v>
      </c>
      <c r="E11" s="25">
        <f>ROUND(D11/D$16*E$18,0)</f>
        <v>11835</v>
      </c>
      <c r="F11" s="26">
        <v>1</v>
      </c>
      <c r="G11" s="25">
        <f>ROUND(F11/F$16*G$18,0)</f>
        <v>4810</v>
      </c>
      <c r="H11" s="26">
        <v>0</v>
      </c>
      <c r="I11" s="25">
        <f>ROUND(H11/H$16*I$18,0)</f>
        <v>0</v>
      </c>
      <c r="J11" s="16">
        <f t="shared" si="0"/>
        <v>16645</v>
      </c>
      <c r="K11" s="53">
        <f>J11/(J16/100)</f>
        <v>5.8214363156900735</v>
      </c>
      <c r="L11" s="17">
        <f>L16/100*K11</f>
        <v>0</v>
      </c>
      <c r="M11" s="18">
        <f>M16/100*K11</f>
        <v>1455.3590789225184</v>
      </c>
      <c r="N11" s="7"/>
      <c r="O11" s="7"/>
      <c r="P11" s="18">
        <f>P16/100*K11</f>
        <v>345.79331715199038</v>
      </c>
      <c r="Q11" s="19">
        <f>Q16/100*K11</f>
        <v>291.07181578450366</v>
      </c>
      <c r="R11" s="20">
        <f t="shared" si="1"/>
        <v>2092.2242118590125</v>
      </c>
    </row>
    <row r="12" spans="1:18">
      <c r="A12" s="21" t="s">
        <v>24</v>
      </c>
      <c r="B12" s="27">
        <f>'[1]počet obyvatel'!D12</f>
        <v>830</v>
      </c>
      <c r="C12" s="23">
        <f>'[1]počet obyvatel'!E12</f>
        <v>0.11188999730385549</v>
      </c>
      <c r="D12" s="28">
        <v>200</v>
      </c>
      <c r="E12" s="29">
        <f>ROUND(D12/D$16*E$18,0)</f>
        <v>15780</v>
      </c>
      <c r="F12" s="30">
        <v>3</v>
      </c>
      <c r="G12" s="29">
        <f>ROUND(F12/F$16*G$18,0)</f>
        <v>14430</v>
      </c>
      <c r="H12" s="30">
        <v>34</v>
      </c>
      <c r="I12" s="29">
        <f>ROUND(H12/H$16*I$18,0)</f>
        <v>5780</v>
      </c>
      <c r="J12" s="16">
        <f t="shared" si="0"/>
        <v>35990</v>
      </c>
      <c r="K12" s="53">
        <f>J12/(J16/100)</f>
        <v>12.587172904877486</v>
      </c>
      <c r="L12" s="17">
        <f>L16/100*K12</f>
        <v>0</v>
      </c>
      <c r="M12" s="18">
        <f>M16/100*K12</f>
        <v>3146.7932262193713</v>
      </c>
      <c r="N12" s="7"/>
      <c r="O12" s="7"/>
      <c r="P12" s="18">
        <f>P16/100*K12</f>
        <v>747.67807054972263</v>
      </c>
      <c r="Q12" s="19">
        <f>Q16/100*K12</f>
        <v>629.35864524387432</v>
      </c>
      <c r="R12" s="20">
        <f t="shared" si="1"/>
        <v>4523.8299420129679</v>
      </c>
    </row>
    <row r="13" spans="1:18">
      <c r="A13" s="21" t="s">
        <v>25</v>
      </c>
      <c r="B13" s="22">
        <f>'[1]počet obyvatel'!D13</f>
        <v>816</v>
      </c>
      <c r="C13" s="23">
        <f>'[1]počet obyvatel'!E13</f>
        <v>0.11000269614451334</v>
      </c>
      <c r="D13" s="24">
        <v>300</v>
      </c>
      <c r="E13" s="25">
        <f>ROUND(D13/D$16*E$18,0)</f>
        <v>23670</v>
      </c>
      <c r="F13" s="26">
        <v>3</v>
      </c>
      <c r="G13" s="25">
        <f>ROUND(F13/F$16*G$18,0)</f>
        <v>14430</v>
      </c>
      <c r="H13" s="26">
        <v>10</v>
      </c>
      <c r="I13" s="25">
        <f>ROUND(H13/H$16*I$18,0)</f>
        <v>1700</v>
      </c>
      <c r="J13" s="16">
        <f t="shared" si="0"/>
        <v>39800</v>
      </c>
      <c r="K13" s="53">
        <f>J13/(J16/100)</f>
        <v>13.919685513034841</v>
      </c>
      <c r="L13" s="17">
        <f>L16/100*K13</f>
        <v>0</v>
      </c>
      <c r="M13" s="18">
        <f>M16/100*K13</f>
        <v>3479.9213782587103</v>
      </c>
      <c r="N13" s="7"/>
      <c r="O13" s="7"/>
      <c r="P13" s="18">
        <f>P16/100*K13</f>
        <v>826.82931947426948</v>
      </c>
      <c r="Q13" s="19">
        <f>Q16/100*K13</f>
        <v>695.984275651742</v>
      </c>
      <c r="R13" s="20">
        <f t="shared" si="1"/>
        <v>5002.7349733847213</v>
      </c>
    </row>
    <row r="14" spans="1:18">
      <c r="A14" s="21" t="s">
        <v>26</v>
      </c>
      <c r="B14" s="22">
        <f>'[1]počet obyvatel'!D14</f>
        <v>612</v>
      </c>
      <c r="C14" s="23">
        <f>'[1]počet obyvatel'!E14</f>
        <v>8.2502022108385004E-2</v>
      </c>
      <c r="D14" s="24">
        <v>160</v>
      </c>
      <c r="E14" s="25">
        <f>ROUND(D14/D$16*E$18,0)</f>
        <v>12624</v>
      </c>
      <c r="F14" s="26">
        <v>2</v>
      </c>
      <c r="G14" s="25">
        <f>ROUND(F14/F$16*G$18,0)</f>
        <v>9620</v>
      </c>
      <c r="H14" s="26">
        <v>10</v>
      </c>
      <c r="I14" s="25">
        <f>ROUND(H14/H$16*I$18,0)</f>
        <v>1700</v>
      </c>
      <c r="J14" s="16">
        <f t="shared" si="0"/>
        <v>23944</v>
      </c>
      <c r="K14" s="53">
        <f>J14/(J16/100)</f>
        <v>8.3741947217112109</v>
      </c>
      <c r="L14" s="17">
        <f>L16/100*K14</f>
        <v>0</v>
      </c>
      <c r="M14" s="18">
        <f>M16/100*K14</f>
        <v>2093.5486804278025</v>
      </c>
      <c r="N14" s="7"/>
      <c r="O14" s="7"/>
      <c r="P14" s="18">
        <f>P16/100*K14</f>
        <v>497.4271664696459</v>
      </c>
      <c r="Q14" s="19">
        <f>Q16/100*K14</f>
        <v>418.70973608556056</v>
      </c>
      <c r="R14" s="20">
        <f t="shared" si="1"/>
        <v>3009.6855829830088</v>
      </c>
    </row>
    <row r="15" spans="1:18" ht="15.75" thickBot="1">
      <c r="A15" s="31" t="s">
        <v>27</v>
      </c>
      <c r="B15" s="32">
        <f>'[1]počet obyvatel'!D15</f>
        <v>516</v>
      </c>
      <c r="C15" s="33">
        <f>'[1]počet obyvatel'!E15</f>
        <v>6.9560528444324615E-2</v>
      </c>
      <c r="D15" s="34">
        <v>100</v>
      </c>
      <c r="E15" s="35">
        <f>ROUND(D15/D$16*E$18,0)</f>
        <v>7890</v>
      </c>
      <c r="F15" s="36">
        <v>2</v>
      </c>
      <c r="G15" s="35">
        <f>ROUND(F15/F$16*G$18,0)</f>
        <v>9620</v>
      </c>
      <c r="H15" s="36">
        <v>0</v>
      </c>
      <c r="I15" s="35">
        <f>ROUND(H15/H$16*I$18,0)</f>
        <v>0</v>
      </c>
      <c r="J15" s="16">
        <f t="shared" si="0"/>
        <v>17510</v>
      </c>
      <c r="K15" s="53">
        <f>J15/(J16/100)</f>
        <v>6.1239621440512577</v>
      </c>
      <c r="L15" s="17">
        <f>L16/100*K15</f>
        <v>0</v>
      </c>
      <c r="M15" s="18">
        <f>M16/100*K15</f>
        <v>1530.9905360128143</v>
      </c>
      <c r="N15" s="7"/>
      <c r="O15" s="7"/>
      <c r="P15" s="18">
        <f>P16/100*K15</f>
        <v>363.7633513566447</v>
      </c>
      <c r="Q15" s="19">
        <f>Q16/100*K15</f>
        <v>306.19810720256288</v>
      </c>
      <c r="R15" s="20">
        <f t="shared" si="1"/>
        <v>2200.9519945720222</v>
      </c>
    </row>
    <row r="16" spans="1:18">
      <c r="A16" s="37" t="s">
        <v>28</v>
      </c>
      <c r="B16" s="38"/>
      <c r="C16" s="38"/>
      <c r="D16" s="39">
        <f t="shared" ref="D16:K16" si="2">SUM(D5:D15)</f>
        <v>1840</v>
      </c>
      <c r="E16" s="40">
        <f t="shared" si="2"/>
        <v>145176</v>
      </c>
      <c r="F16" s="38">
        <f t="shared" si="2"/>
        <v>27</v>
      </c>
      <c r="G16" s="39">
        <f t="shared" si="2"/>
        <v>129870</v>
      </c>
      <c r="H16" s="38">
        <f t="shared" si="2"/>
        <v>64</v>
      </c>
      <c r="I16" s="39">
        <f t="shared" si="2"/>
        <v>10880</v>
      </c>
      <c r="J16" s="16">
        <f t="shared" si="2"/>
        <v>285926</v>
      </c>
      <c r="K16" s="53">
        <f t="shared" si="2"/>
        <v>99.999999999999986</v>
      </c>
      <c r="L16" s="18">
        <v>0</v>
      </c>
      <c r="M16" s="7">
        <v>25000</v>
      </c>
      <c r="N16" s="7"/>
      <c r="O16" s="7"/>
      <c r="P16" s="7">
        <f>F16*1100/5</f>
        <v>5940</v>
      </c>
      <c r="Q16" s="41">
        <v>5000</v>
      </c>
      <c r="R16" s="42">
        <f t="shared" si="1"/>
        <v>35940</v>
      </c>
    </row>
    <row r="17" spans="1:18">
      <c r="A17" s="21" t="s">
        <v>29</v>
      </c>
      <c r="B17" s="43"/>
      <c r="C17" s="44"/>
      <c r="D17" s="43"/>
      <c r="E17" s="45">
        <f>789*D16</f>
        <v>1451760</v>
      </c>
      <c r="F17" s="43"/>
      <c r="G17" s="45">
        <f>F16*48100</f>
        <v>1298700</v>
      </c>
      <c r="H17" s="43"/>
      <c r="I17" s="45">
        <f>H16*1700</f>
        <v>108800</v>
      </c>
      <c r="J17" s="16"/>
      <c r="K17" s="46"/>
      <c r="L17" s="47"/>
      <c r="M17" s="18"/>
      <c r="N17" s="7"/>
      <c r="O17" s="7"/>
      <c r="P17" s="18"/>
      <c r="Q17" s="19"/>
      <c r="R17" s="48"/>
    </row>
    <row r="18" spans="1:18">
      <c r="A18" s="49" t="s">
        <v>30</v>
      </c>
      <c r="B18" s="50"/>
      <c r="C18" s="50"/>
      <c r="D18" s="50"/>
      <c r="E18" s="51">
        <f>E17*0.1</f>
        <v>145176</v>
      </c>
      <c r="F18" s="50"/>
      <c r="G18" s="51">
        <f>G17*0.1</f>
        <v>129870</v>
      </c>
      <c r="H18" s="50"/>
      <c r="I18" s="51">
        <f>I17*0.1</f>
        <v>10880</v>
      </c>
    </row>
    <row r="19" spans="1:18">
      <c r="A19" s="50"/>
      <c r="B19" s="50"/>
      <c r="C19" s="50"/>
      <c r="D19" s="50"/>
      <c r="E19" s="51"/>
      <c r="F19" s="50"/>
      <c r="G19" s="51"/>
      <c r="H19" s="50"/>
      <c r="I19" s="51"/>
    </row>
    <row r="20" spans="1:18">
      <c r="A20" s="52">
        <v>42353</v>
      </c>
    </row>
    <row r="21" spans="1:18">
      <c r="A21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dáša</dc:creator>
  <cp:lastModifiedBy>dáša</cp:lastModifiedBy>
  <cp:lastPrinted>2015-12-15T13:25:23Z</cp:lastPrinted>
  <dcterms:created xsi:type="dcterms:W3CDTF">2015-12-15T13:06:07Z</dcterms:created>
  <dcterms:modified xsi:type="dcterms:W3CDTF">2015-12-15T13:27:28Z</dcterms:modified>
</cp:coreProperties>
</file>